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4\12_2024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0" i="1"/>
  <c r="M9" i="1"/>
  <c r="M8" i="1"/>
  <c r="M7" i="1"/>
  <c r="M6" i="1"/>
  <c r="M5" i="1"/>
  <c r="M4" i="1"/>
  <c r="L26" i="1" l="1"/>
  <c r="L25" i="1"/>
  <c r="L24" i="1"/>
  <c r="L22" i="1"/>
  <c r="L20" i="1"/>
  <c r="L19" i="1"/>
  <c r="L18" i="1"/>
  <c r="L17" i="1"/>
  <c r="L16" i="1"/>
  <c r="L15" i="1"/>
  <c r="L13" i="1"/>
  <c r="L12" i="1"/>
  <c r="L11" i="1"/>
  <c r="L10" i="1"/>
  <c r="L9" i="1"/>
  <c r="L8" i="1"/>
  <c r="L7" i="1"/>
  <c r="L6" i="1"/>
  <c r="L5" i="1"/>
  <c r="L4" i="1"/>
  <c r="O28" i="1" l="1"/>
  <c r="O23" i="1"/>
  <c r="O29" i="1" l="1"/>
  <c r="N28" i="1"/>
  <c r="N23" i="1"/>
  <c r="N29" i="1" l="1"/>
  <c r="M28" i="1"/>
  <c r="M23" i="1"/>
  <c r="M29" i="1" l="1"/>
  <c r="L28" i="1"/>
  <c r="L23" i="1"/>
  <c r="L29" i="1" l="1"/>
  <c r="K28" i="1"/>
  <c r="K23" i="1"/>
  <c r="K29" i="1" l="1"/>
  <c r="J28" i="1"/>
  <c r="J23" i="1"/>
  <c r="J29" i="1" l="1"/>
  <c r="I28" i="1"/>
  <c r="I23" i="1" l="1"/>
  <c r="I29" i="1" s="1"/>
  <c r="H28" i="1" l="1"/>
  <c r="H23" i="1" l="1"/>
  <c r="H29" i="1" s="1"/>
  <c r="F23" i="1" l="1"/>
  <c r="G28" i="1"/>
  <c r="G23" i="1"/>
  <c r="G29" i="1" l="1"/>
  <c r="F28" i="1"/>
  <c r="F29" i="1" s="1"/>
  <c r="E28" i="1" l="1"/>
  <c r="E23" i="1"/>
  <c r="E29" i="1" l="1"/>
  <c r="D28" i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<sst xmlns="http://schemas.openxmlformats.org/spreadsheetml/2006/main" count="78" uniqueCount="57">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</sst>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66" fontId="1" fillId="0" borderId="9" xfId="0" applyNumberFormat="1" applyFont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90" zoomScaleNormal="90" workbookViewId="0">
      <selection activeCell="Q30" sqref="Q30"/>
    </sheetView>
  </sheetViews>
  <sheetFormatPr baseColWidth="10" defaultColWidth="11.42578125" defaultRowHeight="20.100000000000001" customHeight="1" x14ac:dyDescent="0.25"/>
  <cols>
    <col min="1" max="2" width="8.7109375" style="1" customWidth="1"/>
    <col min="3" max="3" width="58.7109375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45292</v>
      </c>
      <c r="E3" s="10">
        <v>45323</v>
      </c>
      <c r="F3" s="10">
        <v>45352</v>
      </c>
      <c r="G3" s="10">
        <v>45383</v>
      </c>
      <c r="H3" s="10">
        <v>45413</v>
      </c>
      <c r="I3" s="10">
        <v>45444</v>
      </c>
      <c r="J3" s="10">
        <v>45474</v>
      </c>
      <c r="K3" s="10">
        <v>45505</v>
      </c>
      <c r="L3" s="10">
        <v>45536</v>
      </c>
      <c r="M3" s="10">
        <v>45566</v>
      </c>
      <c r="N3" s="10">
        <v>45597</v>
      </c>
      <c r="O3" s="10">
        <v>45627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334061.19404000003</v>
      </c>
      <c r="E4" s="24">
        <v>719204.19553000003</v>
      </c>
      <c r="F4" s="24">
        <v>883579.94959000009</v>
      </c>
      <c r="G4" s="24">
        <v>835847.91045000008</v>
      </c>
      <c r="H4" s="24">
        <v>1444682.37417</v>
      </c>
      <c r="I4" s="24">
        <v>1642423.8637699999</v>
      </c>
      <c r="J4" s="24">
        <v>1615079.5425499999</v>
      </c>
      <c r="K4" s="24">
        <v>2320576.6551700002</v>
      </c>
      <c r="L4" s="24">
        <f>2506469912.02/1000</f>
        <v>2506469.9120200002</v>
      </c>
      <c r="M4" s="24">
        <f>2514544.78422</f>
        <v>2514544.7842199998</v>
      </c>
      <c r="N4" s="24">
        <v>3146971.9094199999</v>
      </c>
      <c r="O4" s="24">
        <v>3388664.3109499998</v>
      </c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24856.6855</v>
      </c>
      <c r="E5" s="25">
        <v>31186.60036</v>
      </c>
      <c r="F5" s="25">
        <v>221210.97709999999</v>
      </c>
      <c r="G5" s="25">
        <v>209340.55830999999</v>
      </c>
      <c r="H5" s="25">
        <v>202644.20024999999</v>
      </c>
      <c r="I5" s="25">
        <v>378426.30924000003</v>
      </c>
      <c r="J5" s="25">
        <v>368474.90963000001</v>
      </c>
      <c r="K5" s="25">
        <v>366737.57810000004</v>
      </c>
      <c r="L5" s="30">
        <f>573281426.39/1000</f>
        <v>573281.42639000004</v>
      </c>
      <c r="M5" s="25">
        <f>579736.61284</f>
        <v>579736.61283999996</v>
      </c>
      <c r="N5" s="25">
        <v>578256.04489999998</v>
      </c>
      <c r="O5" s="25">
        <v>817973.64171</v>
      </c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22073.01598</v>
      </c>
      <c r="E6" s="25">
        <v>31642.42684</v>
      </c>
      <c r="F6" s="25">
        <v>44708.57703</v>
      </c>
      <c r="G6" s="25">
        <v>61521.62573</v>
      </c>
      <c r="H6" s="25">
        <v>90359.479940000005</v>
      </c>
      <c r="I6" s="25">
        <v>106774.43956999999</v>
      </c>
      <c r="J6" s="25">
        <v>129466.14379999999</v>
      </c>
      <c r="K6" s="25">
        <v>148051.61411000002</v>
      </c>
      <c r="L6" s="25">
        <f>161376068.89/1000</f>
        <v>161376.06889</v>
      </c>
      <c r="M6" s="25">
        <f>172661.12006</f>
        <v>172661.12005999999</v>
      </c>
      <c r="N6" s="25">
        <v>192564.69670999999</v>
      </c>
      <c r="O6" s="25">
        <v>233462.06779</v>
      </c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124635.38189</v>
      </c>
      <c r="E7" s="25">
        <v>124894.89211</v>
      </c>
      <c r="F7" s="25">
        <v>243500.51891999997</v>
      </c>
      <c r="G7" s="25">
        <v>355092.67694999999</v>
      </c>
      <c r="H7" s="25">
        <v>383864.07124999998</v>
      </c>
      <c r="I7" s="25">
        <v>514942.32892</v>
      </c>
      <c r="J7" s="25">
        <v>641435.45898</v>
      </c>
      <c r="K7" s="25">
        <v>641453.40060000005</v>
      </c>
      <c r="L7" s="25">
        <f>761680929.44/1000</f>
        <v>761680.92944000009</v>
      </c>
      <c r="M7" s="25">
        <f>838641.44223</f>
        <v>838641.44223000004</v>
      </c>
      <c r="N7" s="25">
        <v>857481.75347999996</v>
      </c>
      <c r="O7" s="25">
        <v>1001015.24105</v>
      </c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884839.43198999995</v>
      </c>
      <c r="E8" s="25">
        <v>1799109.80119</v>
      </c>
      <c r="F8" s="25">
        <v>2523815.2118200003</v>
      </c>
      <c r="G8" s="25">
        <v>3259849.8929699999</v>
      </c>
      <c r="H8" s="25">
        <v>4107660.9709800002</v>
      </c>
      <c r="I8" s="25">
        <v>5127085.1289999997</v>
      </c>
      <c r="J8" s="25">
        <v>5968799.9572900003</v>
      </c>
      <c r="K8" s="25">
        <v>6884119.3364300001</v>
      </c>
      <c r="L8" s="25">
        <f>7926948610.89/1000</f>
        <v>7926948.6108900001</v>
      </c>
      <c r="M8" s="25">
        <f>8817105.82777</f>
        <v>8817105.8277700003</v>
      </c>
      <c r="N8" s="25">
        <v>9816789.2375300005</v>
      </c>
      <c r="O8" s="25">
        <v>10618814.59245</v>
      </c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42134.050009999999</v>
      </c>
      <c r="F9" s="25">
        <v>42134.050009999999</v>
      </c>
      <c r="G9" s="25">
        <v>42134.064939999997</v>
      </c>
      <c r="H9" s="25">
        <v>73379.015319999991</v>
      </c>
      <c r="I9" s="25">
        <v>73415.154319999987</v>
      </c>
      <c r="J9" s="25">
        <v>73801.987260000009</v>
      </c>
      <c r="K9" s="25">
        <v>103301.77197</v>
      </c>
      <c r="L9" s="25">
        <f>103301771.97/1000</f>
        <v>103301.77197</v>
      </c>
      <c r="M9" s="25">
        <f>103301.77197</f>
        <v>103301.77197</v>
      </c>
      <c r="N9" s="25">
        <v>133698.69047999999</v>
      </c>
      <c r="O9" s="25">
        <v>133698.69047999999</v>
      </c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24102.26957</v>
      </c>
      <c r="E10" s="25">
        <v>25542.546030000001</v>
      </c>
      <c r="F10" s="25">
        <v>26428.945230000001</v>
      </c>
      <c r="G10" s="25">
        <v>66625.983250000005</v>
      </c>
      <c r="H10" s="25">
        <v>68148.640090000001</v>
      </c>
      <c r="I10" s="25">
        <v>69248.749340000009</v>
      </c>
      <c r="J10" s="25">
        <v>102072.993</v>
      </c>
      <c r="K10" s="25">
        <v>103259.02737000001</v>
      </c>
      <c r="L10" s="25">
        <f>104748458.59/1000</f>
        <v>104748.45859000001</v>
      </c>
      <c r="M10" s="25">
        <f>139084.29877</f>
        <v>139084.29876999999</v>
      </c>
      <c r="N10" s="25">
        <v>141034.49752</v>
      </c>
      <c r="O10" s="25">
        <v>143386.03920999999</v>
      </c>
    </row>
    <row r="11" spans="1:15" ht="20.100000000000001" customHeight="1" x14ac:dyDescent="0.25">
      <c r="A11" s="3" t="s">
        <v>3</v>
      </c>
      <c r="B11" s="3" t="s">
        <v>16</v>
      </c>
      <c r="C11" s="6" t="s">
        <v>17</v>
      </c>
      <c r="D11" s="25">
        <v>8073.3013799999999</v>
      </c>
      <c r="E11" s="25">
        <v>14050.361699999999</v>
      </c>
      <c r="F11" s="25">
        <v>19316.588530000001</v>
      </c>
      <c r="G11" s="25">
        <v>26220.716840000001</v>
      </c>
      <c r="H11" s="25">
        <v>33682.171590000005</v>
      </c>
      <c r="I11" s="25">
        <v>39223.354049999994</v>
      </c>
      <c r="J11" s="25">
        <v>43052.223170000005</v>
      </c>
      <c r="K11" s="25">
        <v>47017.435869999994</v>
      </c>
      <c r="L11" s="25">
        <f>53350378.38/1000</f>
        <v>53350.378380000002</v>
      </c>
      <c r="M11" s="25">
        <f>60147.35671</f>
        <v>60147.35671</v>
      </c>
      <c r="N11" s="25">
        <v>65787.867859999998</v>
      </c>
      <c r="O11" s="25">
        <v>70963.880850000001</v>
      </c>
    </row>
    <row r="12" spans="1:15" ht="20.100000000000001" customHeight="1" x14ac:dyDescent="0.25">
      <c r="A12" s="3" t="s">
        <v>3</v>
      </c>
      <c r="B12" s="3" t="s">
        <v>18</v>
      </c>
      <c r="C12" s="6" t="s">
        <v>19</v>
      </c>
      <c r="D12" s="25">
        <v>27962.20635</v>
      </c>
      <c r="E12" s="25">
        <v>58810.306109999998</v>
      </c>
      <c r="F12" s="25">
        <v>89515.541430000012</v>
      </c>
      <c r="G12" s="25">
        <v>122789.53676999999</v>
      </c>
      <c r="H12" s="25">
        <v>159375.03909000001</v>
      </c>
      <c r="I12" s="25">
        <v>179940.98944999999</v>
      </c>
      <c r="J12" s="25">
        <v>224024.01728999999</v>
      </c>
      <c r="K12" s="25">
        <v>255195.86934999999</v>
      </c>
      <c r="L12" s="25">
        <f>284921580.57/1000</f>
        <v>284921.58056999999</v>
      </c>
      <c r="M12" s="25">
        <v>318474.09032000002</v>
      </c>
      <c r="N12" s="25">
        <v>351674.57123</v>
      </c>
      <c r="O12" s="25">
        <v>389518.91391</v>
      </c>
    </row>
    <row r="13" spans="1:15" ht="20.100000000000001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>
        <v>0</v>
      </c>
      <c r="H13" s="25">
        <v>6.6661099999999998</v>
      </c>
      <c r="I13" s="25">
        <v>19.309909999999999</v>
      </c>
      <c r="J13" s="25">
        <v>27.917650000000002</v>
      </c>
      <c r="K13" s="25">
        <v>33.290849999999999</v>
      </c>
      <c r="L13" s="25">
        <f>44643.83/1000</f>
        <v>44.643830000000001</v>
      </c>
      <c r="M13" s="25">
        <v>57.748309999999996</v>
      </c>
      <c r="N13" s="25">
        <v>63.518990000000002</v>
      </c>
      <c r="O13" s="25">
        <v>72.138559999999998</v>
      </c>
    </row>
    <row r="14" spans="1:15" ht="20.100000000000001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</row>
    <row r="15" spans="1:15" ht="20.100000000000001" customHeight="1" x14ac:dyDescent="0.25">
      <c r="A15" s="3" t="s">
        <v>3</v>
      </c>
      <c r="B15" s="3" t="s">
        <v>24</v>
      </c>
      <c r="C15" s="6" t="s">
        <v>25</v>
      </c>
      <c r="D15" s="25">
        <v>6082.24809</v>
      </c>
      <c r="E15" s="25">
        <v>11520.1901</v>
      </c>
      <c r="F15" s="25">
        <v>17097.062389999999</v>
      </c>
      <c r="G15" s="25">
        <v>21641.765890000002</v>
      </c>
      <c r="H15" s="25">
        <v>26969.033299999999</v>
      </c>
      <c r="I15" s="25">
        <v>32715.125100000001</v>
      </c>
      <c r="J15" s="25">
        <v>37413.303169999999</v>
      </c>
      <c r="K15" s="25">
        <v>41915.403049999994</v>
      </c>
      <c r="L15" s="25">
        <f>47495891.89/1000</f>
        <v>47495.891889999999</v>
      </c>
      <c r="M15" s="25">
        <v>51756.0216</v>
      </c>
      <c r="N15" s="25">
        <v>57237.698080000002</v>
      </c>
      <c r="O15" s="25">
        <v>63723.464319999999</v>
      </c>
    </row>
    <row r="16" spans="1:15" ht="20.100000000000001" customHeight="1" x14ac:dyDescent="0.25">
      <c r="A16" s="3" t="s">
        <v>3</v>
      </c>
      <c r="B16" s="3" t="s">
        <v>26</v>
      </c>
      <c r="C16" s="6" t="s">
        <v>27</v>
      </c>
      <c r="D16" s="25">
        <v>5.0527799999999994</v>
      </c>
      <c r="E16" s="25">
        <v>9.4040900000000001</v>
      </c>
      <c r="F16" s="25">
        <v>3529.6235999999999</v>
      </c>
      <c r="G16" s="25">
        <v>3533.6999100000003</v>
      </c>
      <c r="H16" s="25">
        <v>3538.3064599999998</v>
      </c>
      <c r="I16" s="25">
        <v>8701.6568399999996</v>
      </c>
      <c r="J16" s="25">
        <v>8704.9103400000004</v>
      </c>
      <c r="K16" s="25">
        <v>8707.363800000001</v>
      </c>
      <c r="L16" s="25">
        <f>13176813.86/1000</f>
        <v>13176.81386</v>
      </c>
      <c r="M16" s="25">
        <v>13181.25807</v>
      </c>
      <c r="N16" s="25">
        <v>13187.966410000001</v>
      </c>
      <c r="O16" s="25">
        <v>17203.657350000001</v>
      </c>
    </row>
    <row r="17" spans="1:15" ht="20.100000000000001" customHeight="1" x14ac:dyDescent="0.25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>
        <v>2460.7232300000001</v>
      </c>
      <c r="G17" s="25">
        <v>2460.7232300000001</v>
      </c>
      <c r="H17" s="25">
        <v>2460.7232300000001</v>
      </c>
      <c r="I17" s="25">
        <v>4606.3293700000004</v>
      </c>
      <c r="J17" s="25">
        <v>4606.3293700000004</v>
      </c>
      <c r="K17" s="25">
        <v>4606.3293700000004</v>
      </c>
      <c r="L17" s="25">
        <f>6467675.6/1000</f>
        <v>6467.6755999999996</v>
      </c>
      <c r="M17" s="25">
        <v>6467.6755999999996</v>
      </c>
      <c r="N17" s="25">
        <v>6467.6755999999996</v>
      </c>
      <c r="O17" s="25">
        <v>8915.5862500000003</v>
      </c>
    </row>
    <row r="18" spans="1:15" ht="20.100000000000001" customHeight="1" x14ac:dyDescent="0.25">
      <c r="A18" s="3" t="s">
        <v>3</v>
      </c>
      <c r="B18" s="3" t="s">
        <v>30</v>
      </c>
      <c r="C18" s="6" t="s">
        <v>31</v>
      </c>
      <c r="D18" s="25">
        <v>47.280239999999999</v>
      </c>
      <c r="E18" s="25">
        <v>89.908509999999993</v>
      </c>
      <c r="F18" s="25">
        <v>375.06362000000001</v>
      </c>
      <c r="G18" s="25">
        <v>426.70826</v>
      </c>
      <c r="H18" s="25">
        <v>467.93347999999997</v>
      </c>
      <c r="I18" s="25">
        <v>986.65931999999998</v>
      </c>
      <c r="J18" s="25">
        <v>1025.13393</v>
      </c>
      <c r="K18" s="25">
        <v>1082.7170700000001</v>
      </c>
      <c r="L18" s="25">
        <f>1543918.09/1000</f>
        <v>1543.9180900000001</v>
      </c>
      <c r="M18" s="25">
        <v>1555.2796000000001</v>
      </c>
      <c r="N18" s="25">
        <v>1583.6259600000001</v>
      </c>
      <c r="O18" s="25">
        <v>1459.3650600000001</v>
      </c>
    </row>
    <row r="19" spans="1:15" ht="20.100000000000001" customHeight="1" x14ac:dyDescent="0.25">
      <c r="A19" s="3" t="s">
        <v>3</v>
      </c>
      <c r="B19" s="3" t="s">
        <v>32</v>
      </c>
      <c r="C19" s="6" t="s">
        <v>33</v>
      </c>
      <c r="D19" s="25">
        <v>1334.2798799999998</v>
      </c>
      <c r="E19" s="25">
        <v>3144.8775699999997</v>
      </c>
      <c r="F19" s="25">
        <v>14357.56157</v>
      </c>
      <c r="G19" s="25">
        <v>16237.11241</v>
      </c>
      <c r="H19" s="25">
        <v>18450.382100000003</v>
      </c>
      <c r="I19" s="25">
        <v>20653.2739</v>
      </c>
      <c r="J19" s="25">
        <v>22293.314340000001</v>
      </c>
      <c r="K19" s="25">
        <v>23750.663780000003</v>
      </c>
      <c r="L19" s="25">
        <f>26272014.97/1000</f>
        <v>26272.01497</v>
      </c>
      <c r="M19" s="25">
        <v>27941.291450000001</v>
      </c>
      <c r="N19" s="25">
        <v>29500.709459999998</v>
      </c>
      <c r="O19" s="25">
        <v>31993.300670000001</v>
      </c>
    </row>
    <row r="20" spans="1:15" ht="20.100000000000001" customHeight="1" x14ac:dyDescent="0.25">
      <c r="A20" s="3" t="s">
        <v>3</v>
      </c>
      <c r="B20" s="3" t="s">
        <v>34</v>
      </c>
      <c r="C20" s="6" t="s">
        <v>35</v>
      </c>
      <c r="D20" s="25">
        <v>3553.5170899999998</v>
      </c>
      <c r="E20" s="25">
        <v>7840.0058399999998</v>
      </c>
      <c r="F20" s="25">
        <v>11595.14956</v>
      </c>
      <c r="G20" s="25">
        <v>15707.47287</v>
      </c>
      <c r="H20" s="25">
        <v>20271.423839999999</v>
      </c>
      <c r="I20" s="25">
        <v>25012.467629999999</v>
      </c>
      <c r="J20" s="25">
        <v>29347.575769999999</v>
      </c>
      <c r="K20" s="25">
        <v>33915.881909999996</v>
      </c>
      <c r="L20" s="25">
        <f>38574143.05/1000</f>
        <v>38574.143049999999</v>
      </c>
      <c r="M20" s="25">
        <v>42546.908839999996</v>
      </c>
      <c r="N20" s="25">
        <v>46694.126109999997</v>
      </c>
      <c r="O20" s="25">
        <v>48191.808400000002</v>
      </c>
    </row>
    <row r="21" spans="1:15" ht="20.100000000000001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</row>
    <row r="22" spans="1:15" ht="20.100000000000001" customHeight="1" x14ac:dyDescent="0.25">
      <c r="A22" s="14" t="s">
        <v>3</v>
      </c>
      <c r="B22" s="14" t="s">
        <v>36</v>
      </c>
      <c r="C22" s="15" t="s">
        <v>37</v>
      </c>
      <c r="D22" s="26">
        <v>0.05</v>
      </c>
      <c r="E22" s="26">
        <v>0.48352000000000001</v>
      </c>
      <c r="F22" s="26">
        <v>0.53351999999999999</v>
      </c>
      <c r="G22" s="26">
        <v>0.58351999999999993</v>
      </c>
      <c r="H22" s="26">
        <v>0.63351999999999997</v>
      </c>
      <c r="I22" s="26">
        <v>0.68352000000000002</v>
      </c>
      <c r="J22" s="26">
        <v>0.73351999999999995</v>
      </c>
      <c r="K22" s="26">
        <v>0.73351999999999995</v>
      </c>
      <c r="L22" s="26">
        <f>808.52/1000</f>
        <v>0.80852000000000002</v>
      </c>
      <c r="M22" s="26">
        <v>0.85851999999999995</v>
      </c>
      <c r="N22" s="26">
        <v>0.90851999999999999</v>
      </c>
      <c r="O22" s="26">
        <v>0.95852000000000004</v>
      </c>
    </row>
    <row r="23" spans="1:15" ht="20.100000000000001" customHeight="1" x14ac:dyDescent="0.25">
      <c r="A23" s="17"/>
      <c r="B23" s="18" t="s">
        <v>51</v>
      </c>
      <c r="C23" s="18"/>
      <c r="D23" s="27">
        <f t="shared" ref="D23:O23" si="0">SUM(D4:D22)</f>
        <v>1461625.9147800002</v>
      </c>
      <c r="E23" s="27">
        <f t="shared" si="0"/>
        <v>2869180.0495099989</v>
      </c>
      <c r="F23" s="27">
        <f t="shared" si="0"/>
        <v>4143626.0771500007</v>
      </c>
      <c r="G23" s="27">
        <f t="shared" si="0"/>
        <v>5039431.0322999982</v>
      </c>
      <c r="H23" s="27">
        <f t="shared" si="0"/>
        <v>6635961.0647200001</v>
      </c>
      <c r="I23" s="27">
        <f t="shared" si="0"/>
        <v>8224175.8232500004</v>
      </c>
      <c r="J23" s="27">
        <f t="shared" si="0"/>
        <v>9269626.4510599971</v>
      </c>
      <c r="K23" s="27">
        <f t="shared" si="0"/>
        <v>10983725.072319999</v>
      </c>
      <c r="L23" s="27">
        <f t="shared" si="0"/>
        <v>12609655.046950001</v>
      </c>
      <c r="M23" s="27">
        <f t="shared" si="0"/>
        <v>13687204.346879998</v>
      </c>
      <c r="N23" s="27">
        <f t="shared" si="0"/>
        <v>15438995.498259999</v>
      </c>
      <c r="O23" s="27">
        <f t="shared" si="0"/>
        <v>16969057.657530006</v>
      </c>
    </row>
    <row r="24" spans="1:15" ht="20.100000000000001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392104.53</v>
      </c>
      <c r="G24" s="24">
        <v>392104.53</v>
      </c>
      <c r="H24" s="24">
        <v>392104.53</v>
      </c>
      <c r="I24" s="24">
        <v>718074.85866999999</v>
      </c>
      <c r="J24" s="24">
        <v>718074.85866999999</v>
      </c>
      <c r="K24" s="24">
        <v>718074.85866999999</v>
      </c>
      <c r="L24" s="24">
        <f>1179588678.73/1000</f>
        <v>1179588.67873</v>
      </c>
      <c r="M24" s="24">
        <v>1179588.67873</v>
      </c>
      <c r="N24" s="24">
        <v>1179588.67873</v>
      </c>
      <c r="O24" s="24">
        <v>1477590.36683</v>
      </c>
    </row>
    <row r="25" spans="1:15" ht="20.100000000000001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119371.79332</v>
      </c>
      <c r="G25" s="25">
        <v>119371.79332</v>
      </c>
      <c r="H25" s="25">
        <v>119371.79332</v>
      </c>
      <c r="I25" s="25">
        <v>341603.13845000003</v>
      </c>
      <c r="J25" s="25">
        <v>341603.13845000003</v>
      </c>
      <c r="K25" s="25">
        <v>341603.13845000003</v>
      </c>
      <c r="L25" s="25">
        <f>497972801.71/1000</f>
        <v>497972.80170999997</v>
      </c>
      <c r="M25" s="25">
        <v>497972.80171000003</v>
      </c>
      <c r="N25" s="25">
        <v>497972.80171000003</v>
      </c>
      <c r="O25" s="25">
        <v>484752.41684000002</v>
      </c>
    </row>
    <row r="26" spans="1:15" ht="20.100000000000001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>
        <v>100483.86188</v>
      </c>
      <c r="H26" s="25">
        <v>200967.72375999999</v>
      </c>
      <c r="I26" s="25">
        <v>200967.72375999999</v>
      </c>
      <c r="J26" s="25">
        <v>200967.72375999999</v>
      </c>
      <c r="K26" s="25">
        <v>301451.58564</v>
      </c>
      <c r="L26" s="25">
        <f>301451585.64/1000</f>
        <v>301451.58564</v>
      </c>
      <c r="M26" s="25">
        <v>301451.58564</v>
      </c>
      <c r="N26" s="25">
        <v>401935.44751999999</v>
      </c>
      <c r="O26" s="25">
        <v>401935.44751999999</v>
      </c>
    </row>
    <row r="27" spans="1:15" ht="20.100000000000001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/>
      <c r="O27" s="28"/>
    </row>
    <row r="28" spans="1:15" ht="20.100000000000001" customHeight="1" x14ac:dyDescent="0.25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611960.18520000007</v>
      </c>
      <c r="G28" s="27">
        <f t="shared" si="1"/>
        <v>611960.18520000007</v>
      </c>
      <c r="H28" s="27">
        <f t="shared" si="1"/>
        <v>712444.04708000005</v>
      </c>
      <c r="I28" s="27">
        <f t="shared" si="1"/>
        <v>1260645.7208799999</v>
      </c>
      <c r="J28" s="27">
        <f t="shared" si="1"/>
        <v>1260645.7208799999</v>
      </c>
      <c r="K28" s="27">
        <f t="shared" ref="K28:L28" si="2">SUM(K24:K27)</f>
        <v>1361129.5827599999</v>
      </c>
      <c r="L28" s="27">
        <f t="shared" si="2"/>
        <v>1979013.06608</v>
      </c>
      <c r="M28" s="27">
        <f t="shared" ref="M28:N28" si="3">SUM(M24:M27)</f>
        <v>1979013.06608</v>
      </c>
      <c r="N28" s="27">
        <f t="shared" si="3"/>
        <v>2079496.92796</v>
      </c>
      <c r="O28" s="27">
        <f t="shared" ref="O28" si="4">SUM(O24:O27)</f>
        <v>2364278.2311900002</v>
      </c>
    </row>
    <row r="29" spans="1:15" s="19" customFormat="1" ht="24.75" customHeight="1" x14ac:dyDescent="0.25">
      <c r="A29" s="21"/>
      <c r="B29" s="22" t="s">
        <v>50</v>
      </c>
      <c r="C29" s="23"/>
      <c r="D29" s="29">
        <f t="shared" ref="D29:J29" si="5">D23+D28</f>
        <v>1461625.9147800002</v>
      </c>
      <c r="E29" s="29">
        <f t="shared" si="5"/>
        <v>2969663.9113899991</v>
      </c>
      <c r="F29" s="29">
        <f t="shared" si="5"/>
        <v>4755586.2623500004</v>
      </c>
      <c r="G29" s="29">
        <f t="shared" si="5"/>
        <v>5651391.2174999984</v>
      </c>
      <c r="H29" s="29">
        <f t="shared" si="5"/>
        <v>7348405.1118000001</v>
      </c>
      <c r="I29" s="29">
        <f t="shared" si="5"/>
        <v>9484821.5441300012</v>
      </c>
      <c r="J29" s="29">
        <f t="shared" si="5"/>
        <v>10530272.171939997</v>
      </c>
      <c r="K29" s="29">
        <f t="shared" ref="K29:L29" si="6">K23+K28</f>
        <v>12344854.65508</v>
      </c>
      <c r="L29" s="29">
        <f t="shared" si="6"/>
        <v>14588668.113030002</v>
      </c>
      <c r="M29" s="29">
        <f t="shared" ref="M29:N29" si="7">M23+M28</f>
        <v>15666217.412959998</v>
      </c>
      <c r="N29" s="29">
        <f t="shared" si="7"/>
        <v>17518492.42622</v>
      </c>
      <c r="O29" s="29">
        <f t="shared" ref="O29" si="8">O23+O28</f>
        <v>19333335.888720006</v>
      </c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Steuereinnahmen Dezember 2024</dc:title>
  <dc:creator>Sächsisches Staatsministerium der Finanzen</dc:creator>
  <cp:lastPrinted>2023-10-02T12:27:59Z</cp:lastPrinted>
  <dcterms:created xsi:type="dcterms:W3CDTF">2022-08-22T07:59:35Z</dcterms:created>
  <dcterms:modified xsi:type="dcterms:W3CDTF">2025-01-06T08:28:40Z</dcterms:modified>
</cp:coreProperties>
</file>